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tourfre/Desktop/Faculty Senate website/files/Supporting_Documents_2019-20/"/>
    </mc:Choice>
  </mc:AlternateContent>
  <xr:revisionPtr revIDLastSave="0" documentId="8_{E0B323E5-64A6-684F-AB67-1BD1E7B8C535}" xr6:coauthVersionLast="45" xr6:coauthVersionMax="45" xr10:uidLastSave="{00000000-0000-0000-0000-000000000000}"/>
  <bookViews>
    <workbookView xWindow="0" yWindow="460" windowWidth="29040" windowHeight="15840" xr2:uid="{BE716E5F-FC51-4A21-B16B-474F3994CBAF}"/>
  </bookViews>
  <sheets>
    <sheet name="Undergraduate Int'l Program Rev" sheetId="1" r:id="rId1"/>
  </sheets>
  <definedNames>
    <definedName name="_xlnm.Print_Area" localSheetId="0">'Undergraduate Int''l Program Rev'!$A$1:$G$12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 l="1"/>
  <c r="J51" i="1"/>
  <c r="J50" i="1"/>
  <c r="G24" i="1"/>
  <c r="F24" i="1"/>
  <c r="E17" i="1"/>
  <c r="E16" i="1"/>
  <c r="C15" i="1"/>
  <c r="S15" i="1" s="1"/>
  <c r="G5" i="1"/>
  <c r="G7" i="1"/>
  <c r="F5" i="1"/>
  <c r="G9" i="1"/>
  <c r="C17" i="1" s="1"/>
  <c r="F7" i="1"/>
  <c r="I43" i="1" l="1"/>
  <c r="L50" i="1"/>
  <c r="J54" i="1"/>
  <c r="L54" i="1" s="1"/>
  <c r="J55" i="1"/>
  <c r="J53" i="1"/>
  <c r="J52" i="1"/>
  <c r="K17" i="1"/>
  <c r="K16" i="1"/>
  <c r="K15" i="1"/>
  <c r="E50" i="1" l="1"/>
  <c r="F50" i="1"/>
  <c r="K50" i="1"/>
  <c r="E51" i="1"/>
  <c r="F51" i="1"/>
  <c r="K51" i="1"/>
  <c r="L51" i="1" s="1"/>
  <c r="E52" i="1"/>
  <c r="F52" i="1"/>
  <c r="K52" i="1"/>
  <c r="L52" i="1" s="1"/>
  <c r="E53" i="1"/>
  <c r="F53" i="1"/>
  <c r="K53" i="1"/>
  <c r="L53" i="1" s="1"/>
  <c r="E54" i="1"/>
  <c r="F54" i="1"/>
  <c r="K54" i="1"/>
  <c r="D55" i="1"/>
  <c r="E55" i="1" s="1"/>
  <c r="I55" i="1"/>
  <c r="G45" i="1"/>
  <c r="I42" i="1"/>
  <c r="I44" i="1"/>
  <c r="I40" i="1"/>
  <c r="E41" i="1"/>
  <c r="E42" i="1"/>
  <c r="E43" i="1"/>
  <c r="E44" i="1"/>
  <c r="E40" i="1"/>
  <c r="D45" i="1"/>
  <c r="E45" i="1" s="1"/>
  <c r="G52" i="1" l="1"/>
  <c r="G53" i="1"/>
  <c r="G54" i="1"/>
  <c r="G51" i="1"/>
  <c r="G50" i="1"/>
  <c r="K55" i="1"/>
  <c r="L55" i="1" s="1"/>
  <c r="F55" i="1"/>
  <c r="G55" i="1" s="1"/>
  <c r="I45" i="1"/>
  <c r="O24" i="1"/>
  <c r="O27" i="1"/>
  <c r="O26" i="1" s="1"/>
  <c r="N27" i="1"/>
  <c r="O29" i="1" s="1"/>
  <c r="O28" i="1" s="1"/>
  <c r="M5" i="1"/>
  <c r="M15" i="1" s="1"/>
  <c r="N5" i="1"/>
  <c r="O5" i="1"/>
  <c r="I30" i="1"/>
  <c r="I28" i="1"/>
  <c r="M27" i="1"/>
  <c r="N29" i="1" s="1"/>
  <c r="O31" i="1" s="1"/>
  <c r="I26" i="1"/>
  <c r="N24" i="1"/>
  <c r="M24" i="1"/>
  <c r="O34" i="1" s="1"/>
  <c r="M33" i="1"/>
  <c r="M14" i="1"/>
  <c r="I11" i="1"/>
  <c r="I9" i="1"/>
  <c r="O8" i="1"/>
  <c r="O7" i="1" s="1"/>
  <c r="N8" i="1"/>
  <c r="N7" i="1" s="1"/>
  <c r="M16" i="1" s="1"/>
  <c r="M8" i="1"/>
  <c r="N10" i="1" s="1"/>
  <c r="I7" i="1"/>
  <c r="L5" i="1"/>
  <c r="K14" i="1" s="1"/>
  <c r="O33" i="1" l="1"/>
  <c r="O14" i="1"/>
  <c r="O10" i="1"/>
  <c r="O9" i="1" s="1"/>
  <c r="M17" i="1" s="1"/>
  <c r="O12" i="1"/>
  <c r="O36" i="1"/>
  <c r="N26" i="1"/>
  <c r="E24" i="1"/>
  <c r="E34" i="1" s="1"/>
  <c r="U34" i="1" s="1"/>
  <c r="C35" i="1"/>
  <c r="S35" i="1" s="1"/>
  <c r="C34" i="1"/>
  <c r="S34" i="1" s="1"/>
  <c r="C33" i="1"/>
  <c r="S33" i="1" s="1"/>
  <c r="A30" i="1"/>
  <c r="A28" i="1"/>
  <c r="G27" i="1"/>
  <c r="G26" i="1" s="1"/>
  <c r="F27" i="1"/>
  <c r="F26" i="1" s="1"/>
  <c r="E35" i="1" s="1"/>
  <c r="E27" i="1"/>
  <c r="F29" i="1" s="1"/>
  <c r="A26" i="1"/>
  <c r="D24" i="1"/>
  <c r="E15" i="1"/>
  <c r="U15" i="1" s="1"/>
  <c r="E14" i="1"/>
  <c r="U14" i="1" s="1"/>
  <c r="D5" i="1"/>
  <c r="G29" i="1" l="1"/>
  <c r="G28" i="1" s="1"/>
  <c r="E36" i="1" s="1"/>
  <c r="U36" i="1" s="1"/>
  <c r="C36" i="1"/>
  <c r="S36" i="1" s="1"/>
  <c r="E33" i="1"/>
  <c r="U33" i="1" s="1"/>
  <c r="W33" i="1" s="1"/>
  <c r="W34" i="1"/>
  <c r="O35" i="1"/>
  <c r="U35" i="1"/>
  <c r="W35" i="1" s="1"/>
  <c r="C14" i="1"/>
  <c r="G31" i="1"/>
  <c r="G35" i="1"/>
  <c r="G34" i="1"/>
  <c r="W36" i="1" l="1"/>
  <c r="G36" i="1"/>
  <c r="O17" i="1"/>
  <c r="G14" i="1"/>
  <c r="S14" i="1"/>
  <c r="W14" i="1" s="1"/>
  <c r="O15" i="1"/>
  <c r="G33" i="1"/>
  <c r="O16" i="1"/>
  <c r="U16" i="1"/>
  <c r="A9" i="1" l="1"/>
  <c r="A7" i="1"/>
  <c r="G8" i="1" l="1"/>
  <c r="U17" i="1" s="1"/>
  <c r="F8" i="1"/>
  <c r="E8" i="1"/>
  <c r="A11" i="1"/>
  <c r="G10" i="1" l="1"/>
  <c r="F10" i="1"/>
  <c r="F9" i="1" s="1"/>
  <c r="C16" i="1" s="1"/>
  <c r="E7" i="1"/>
  <c r="G15" i="1" l="1"/>
  <c r="W15" i="1"/>
  <c r="G16" i="1"/>
  <c r="S16" i="1"/>
  <c r="W16" i="1" s="1"/>
  <c r="G12" i="1"/>
  <c r="G11" i="1" s="1"/>
  <c r="S17" i="1" s="1"/>
  <c r="G17" i="1" l="1"/>
  <c r="W17" i="1"/>
</calcChain>
</file>

<file path=xl/sharedStrings.xml><?xml version="1.0" encoding="utf-8"?>
<sst xmlns="http://schemas.openxmlformats.org/spreadsheetml/2006/main" count="201" uniqueCount="57">
  <si>
    <t>Retention</t>
  </si>
  <si>
    <t>FY21</t>
  </si>
  <si>
    <t># of New Students</t>
  </si>
  <si>
    <t>FY22</t>
  </si>
  <si>
    <t>FY23</t>
  </si>
  <si>
    <t>FY24</t>
  </si>
  <si>
    <t>% Increase of Students</t>
  </si>
  <si>
    <t>SFY 2021
YR 1</t>
  </si>
  <si>
    <t>SFY 2022
YR 2</t>
  </si>
  <si>
    <t>SFY 2023
YR 3</t>
  </si>
  <si>
    <t>SFY 2024
YR 4</t>
  </si>
  <si>
    <t>Total</t>
  </si>
  <si>
    <t>(Secondary)</t>
  </si>
  <si>
    <t>(Primary)</t>
  </si>
  <si>
    <t>Prof Advisor Year 1</t>
  </si>
  <si>
    <t>Prof Advisor Year 2</t>
  </si>
  <si>
    <t>Prof Advisor Year 3</t>
  </si>
  <si>
    <t>Prof Advisor Year 4</t>
  </si>
  <si>
    <t>Faculty Advisor Year 1</t>
  </si>
  <si>
    <t>Faculty Advisor Year 2</t>
  </si>
  <si>
    <t>Faculty Advisor Year 3</t>
  </si>
  <si>
    <t>Faculty Advisor Year 4</t>
  </si>
  <si>
    <t>Dual Advising Model Projections - Professional Advisor</t>
  </si>
  <si>
    <t>Dual Advising Model Projections - Faculty Advisor</t>
  </si>
  <si>
    <t>Freshmen</t>
  </si>
  <si>
    <t>Transfer</t>
  </si>
  <si>
    <t>Count of School/College</t>
  </si>
  <si>
    <t>College</t>
  </si>
  <si>
    <t>Total New Freshmen 2019FA</t>
  </si>
  <si>
    <t>Total New Transfers 2019FA</t>
  </si>
  <si>
    <t># of Professional Advisors</t>
  </si>
  <si>
    <t>Exploratory</t>
  </si>
  <si>
    <t>BUSN</t>
  </si>
  <si>
    <t>SEPS</t>
  </si>
  <si>
    <t>Grand Total</t>
  </si>
  <si>
    <t># of Advisors Needed to Meet Load Target</t>
  </si>
  <si>
    <t>CLASS</t>
  </si>
  <si>
    <t>SEST</t>
  </si>
  <si>
    <t># of New Advisees per Advisor</t>
  </si>
  <si>
    <t>Overload</t>
  </si>
  <si>
    <t>No</t>
  </si>
  <si>
    <t>Yes</t>
  </si>
  <si>
    <t># of Transfer Advisees per Advisor with New FT Advisors Added</t>
  </si>
  <si>
    <t>New Load of Primary Advisees based on additional Advisors</t>
  </si>
  <si>
    <t>*Assuming increased retention</t>
  </si>
  <si>
    <t>Prof Advisor Year 4*</t>
  </si>
  <si>
    <t>Faculty Advisor Year 4*</t>
  </si>
  <si>
    <t>Total # of New Advisees per Advisor</t>
  </si>
  <si>
    <t># of First Year Advisees per Advisor with New FT Advisors Added</t>
  </si>
  <si>
    <t>*Assuming 130 + 70 as well as increased retention</t>
  </si>
  <si>
    <t>Number of Additional Advisors Needed to Balance Load</t>
  </si>
  <si>
    <t>Current # of Professional Advisors</t>
  </si>
  <si>
    <t>Goal Total New Freshmen 2020FA</t>
  </si>
  <si>
    <t>Goal Total New Transfers 2020FA</t>
  </si>
  <si>
    <t xml:space="preserve"># of Year One Advisees per Advisor </t>
  </si>
  <si>
    <t xml:space="preserve"># of Transfer Advisees per Advisor </t>
  </si>
  <si>
    <t>New Load of Primary Advisees based on additional Advisors Based on 2019FA Enrollments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</si>
</sst>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color rgb="FF00B050"/>
      <name val="Times New Roman"/>
      <family val="1"/>
    </font>
    <font>
      <b/>
      <sz val="10"/>
      <color theme="4"/>
      <name val="Times New Roman"/>
      <family val="1"/>
    </font>
    <font>
      <sz val="10"/>
      <color rgb="FFFC792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37" fontId="6" fillId="3" borderId="1" xfId="1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7" fontId="6" fillId="3" borderId="1" xfId="1" applyNumberFormat="1" applyFont="1" applyFill="1" applyBorder="1" applyAlignment="1">
      <alignment horizontal="right"/>
    </xf>
    <xf numFmtId="0" fontId="6" fillId="3" borderId="0" xfId="0" applyFont="1" applyFill="1"/>
    <xf numFmtId="164" fontId="6" fillId="2" borderId="1" xfId="1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6" fillId="2" borderId="1" xfId="2" applyFont="1" applyFill="1" applyBorder="1" applyAlignment="1">
      <alignment horizontal="right"/>
    </xf>
    <xf numFmtId="0" fontId="6" fillId="2" borderId="0" xfId="0" applyFont="1" applyFill="1"/>
    <xf numFmtId="164" fontId="6" fillId="2" borderId="1" xfId="1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4" fillId="0" borderId="0" xfId="0" applyFont="1" applyFill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9" fontId="6" fillId="3" borderId="7" xfId="0" applyNumberFormat="1" applyFont="1" applyFill="1" applyBorder="1" applyAlignment="1">
      <alignment horizontal="center" wrapText="1"/>
    </xf>
    <xf numFmtId="37" fontId="6" fillId="3" borderId="8" xfId="1" applyNumberFormat="1" applyFont="1" applyFill="1" applyBorder="1" applyAlignment="1">
      <alignment horizontal="right"/>
    </xf>
    <xf numFmtId="9" fontId="6" fillId="2" borderId="7" xfId="0" applyNumberFormat="1" applyFont="1" applyFill="1" applyBorder="1" applyAlignment="1">
      <alignment horizontal="center" wrapText="1"/>
    </xf>
    <xf numFmtId="9" fontId="6" fillId="2" borderId="8" xfId="2" applyFont="1" applyFill="1" applyBorder="1" applyAlignment="1">
      <alignment horizontal="right"/>
    </xf>
    <xf numFmtId="9" fontId="6" fillId="0" borderId="7" xfId="0" applyNumberFormat="1" applyFont="1" applyFill="1" applyBorder="1" applyAlignment="1">
      <alignment horizontal="center" wrapText="1"/>
    </xf>
    <xf numFmtId="37" fontId="6" fillId="0" borderId="0" xfId="0" applyNumberFormat="1" applyFont="1" applyBorder="1" applyAlignment="1">
      <alignment horizontal="center"/>
    </xf>
    <xf numFmtId="37" fontId="6" fillId="0" borderId="0" xfId="0" applyNumberFormat="1" applyFont="1" applyBorder="1"/>
    <xf numFmtId="37" fontId="6" fillId="0" borderId="6" xfId="0" applyNumberFormat="1" applyFont="1" applyBorder="1"/>
    <xf numFmtId="0" fontId="6" fillId="0" borderId="9" xfId="0" applyFont="1" applyBorder="1" applyAlignment="1">
      <alignment horizontal="center" wrapText="1"/>
    </xf>
    <xf numFmtId="0" fontId="6" fillId="0" borderId="10" xfId="0" applyFont="1" applyBorder="1"/>
    <xf numFmtId="37" fontId="6" fillId="0" borderId="10" xfId="0" applyNumberFormat="1" applyFont="1" applyBorder="1" applyAlignment="1">
      <alignment horizontal="center"/>
    </xf>
    <xf numFmtId="37" fontId="6" fillId="0" borderId="10" xfId="0" applyNumberFormat="1" applyFont="1" applyBorder="1"/>
    <xf numFmtId="37" fontId="6" fillId="0" borderId="11" xfId="0" applyNumberFormat="1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/>
    <xf numFmtId="37" fontId="6" fillId="0" borderId="3" xfId="0" applyNumberFormat="1" applyFont="1" applyBorder="1"/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12" xfId="0" applyFont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5" xfId="0" applyFont="1" applyFill="1" applyBorder="1" applyAlignment="1">
      <alignment wrapText="1"/>
    </xf>
    <xf numFmtId="1" fontId="6" fillId="0" borderId="17" xfId="0" applyNumberFormat="1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17" xfId="0" applyFont="1" applyFill="1" applyBorder="1" applyAlignment="1">
      <alignment wrapText="1"/>
    </xf>
    <xf numFmtId="1" fontId="6" fillId="0" borderId="18" xfId="0" applyNumberFormat="1" applyFont="1" applyFill="1" applyBorder="1" applyAlignment="1">
      <alignment wrapText="1"/>
    </xf>
    <xf numFmtId="1" fontId="6" fillId="0" borderId="0" xfId="0" applyNumberFormat="1" applyFont="1"/>
    <xf numFmtId="1" fontId="6" fillId="0" borderId="19" xfId="0" applyNumberFormat="1" applyFont="1" applyBorder="1" applyAlignment="1">
      <alignment wrapText="1"/>
    </xf>
    <xf numFmtId="1" fontId="7" fillId="0" borderId="17" xfId="0" applyNumberFormat="1" applyFont="1" applyBorder="1" applyAlignment="1">
      <alignment wrapText="1"/>
    </xf>
    <xf numFmtId="1" fontId="6" fillId="0" borderId="20" xfId="0" applyNumberFormat="1" applyFont="1" applyFill="1" applyBorder="1" applyAlignment="1">
      <alignment wrapText="1"/>
    </xf>
    <xf numFmtId="0" fontId="6" fillId="4" borderId="22" xfId="0" applyFont="1" applyFill="1" applyBorder="1" applyAlignment="1">
      <alignment wrapText="1"/>
    </xf>
    <xf numFmtId="0" fontId="6" fillId="4" borderId="23" xfId="0" applyFont="1" applyFill="1" applyBorder="1" applyAlignment="1">
      <alignment wrapText="1"/>
    </xf>
    <xf numFmtId="1" fontId="6" fillId="0" borderId="17" xfId="0" applyNumberFormat="1" applyFont="1" applyBorder="1" applyAlignment="1">
      <alignment horizontal="right" wrapText="1"/>
    </xf>
    <xf numFmtId="1" fontId="7" fillId="0" borderId="17" xfId="0" applyNumberFormat="1" applyFont="1" applyBorder="1" applyAlignment="1">
      <alignment horizontal="right" wrapText="1"/>
    </xf>
    <xf numFmtId="0" fontId="6" fillId="4" borderId="24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wrapText="1"/>
    </xf>
    <xf numFmtId="1" fontId="7" fillId="0" borderId="0" xfId="0" applyNumberFormat="1" applyFont="1" applyFill="1" applyBorder="1" applyAlignment="1">
      <alignment wrapText="1"/>
    </xf>
    <xf numFmtId="1" fontId="8" fillId="0" borderId="19" xfId="0" applyNumberFormat="1" applyFont="1" applyBorder="1" applyAlignment="1">
      <alignment horizontal="right" wrapText="1"/>
    </xf>
    <xf numFmtId="0" fontId="8" fillId="0" borderId="17" xfId="0" applyFont="1" applyBorder="1" applyAlignment="1">
      <alignment wrapText="1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wrapText="1"/>
    </xf>
    <xf numFmtId="0" fontId="9" fillId="4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37" fontId="4" fillId="0" borderId="3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11" fillId="0" borderId="10" xfId="0" applyNumberFormat="1" applyFont="1" applyBorder="1" applyAlignment="1">
      <alignment horizontal="center"/>
    </xf>
    <xf numFmtId="37" fontId="4" fillId="0" borderId="10" xfId="0" applyNumberFormat="1" applyFont="1" applyBorder="1" applyAlignment="1">
      <alignment horizontal="center"/>
    </xf>
    <xf numFmtId="37" fontId="4" fillId="0" borderId="4" xfId="0" applyNumberFormat="1" applyFont="1" applyBorder="1"/>
    <xf numFmtId="37" fontId="4" fillId="0" borderId="6" xfId="0" applyNumberFormat="1" applyFont="1" applyBorder="1"/>
    <xf numFmtId="37" fontId="4" fillId="0" borderId="11" xfId="0" applyNumberFormat="1" applyFont="1" applyBorder="1"/>
    <xf numFmtId="1" fontId="12" fillId="0" borderId="17" xfId="0" applyNumberFormat="1" applyFont="1" applyBorder="1" applyAlignment="1">
      <alignment wrapText="1"/>
    </xf>
    <xf numFmtId="1" fontId="12" fillId="0" borderId="12" xfId="0" applyNumberFormat="1" applyFont="1" applyBorder="1" applyAlignment="1">
      <alignment wrapText="1"/>
    </xf>
    <xf numFmtId="1" fontId="7" fillId="0" borderId="12" xfId="0" applyNumberFormat="1" applyFont="1" applyBorder="1" applyAlignment="1">
      <alignment wrapText="1"/>
    </xf>
    <xf numFmtId="1" fontId="6" fillId="0" borderId="12" xfId="0" applyNumberFormat="1" applyFont="1" applyFill="1" applyBorder="1" applyAlignment="1">
      <alignment wrapText="1"/>
    </xf>
    <xf numFmtId="1" fontId="6" fillId="0" borderId="17" xfId="0" applyNumberFormat="1" applyFont="1" applyFill="1" applyBorder="1" applyAlignment="1">
      <alignment wrapText="1"/>
    </xf>
    <xf numFmtId="1" fontId="12" fillId="0" borderId="15" xfId="0" applyNumberFormat="1" applyFont="1" applyBorder="1" applyAlignment="1">
      <alignment wrapText="1"/>
    </xf>
    <xf numFmtId="1" fontId="7" fillId="0" borderId="15" xfId="0" applyNumberFormat="1" applyFont="1" applyBorder="1" applyAlignment="1">
      <alignment wrapText="1"/>
    </xf>
    <xf numFmtId="1" fontId="6" fillId="0" borderId="15" xfId="0" applyNumberFormat="1" applyFont="1" applyFill="1" applyBorder="1" applyAlignment="1">
      <alignment wrapText="1"/>
    </xf>
    <xf numFmtId="1" fontId="6" fillId="0" borderId="12" xfId="0" applyNumberFormat="1" applyFont="1" applyBorder="1" applyAlignment="1">
      <alignment wrapText="1"/>
    </xf>
    <xf numFmtId="1" fontId="6" fillId="0" borderId="15" xfId="0" applyNumberFormat="1" applyFont="1" applyBorder="1" applyAlignment="1">
      <alignment wrapText="1"/>
    </xf>
    <xf numFmtId="1" fontId="14" fillId="0" borderId="12" xfId="0" applyNumberFormat="1" applyFont="1" applyBorder="1" applyAlignment="1">
      <alignment wrapText="1"/>
    </xf>
    <xf numFmtId="1" fontId="14" fillId="0" borderId="17" xfId="0" applyNumberFormat="1" applyFont="1" applyBorder="1" applyAlignment="1">
      <alignment wrapText="1"/>
    </xf>
    <xf numFmtId="1" fontId="14" fillId="0" borderId="17" xfId="0" applyNumberFormat="1" applyFont="1" applyFill="1" applyBorder="1" applyAlignment="1">
      <alignment horizontal="right" wrapText="1"/>
    </xf>
    <xf numFmtId="165" fontId="6" fillId="2" borderId="1" xfId="2" applyNumberFormat="1" applyFont="1" applyFill="1" applyBorder="1" applyAlignment="1">
      <alignment horizontal="right"/>
    </xf>
    <xf numFmtId="165" fontId="6" fillId="2" borderId="8" xfId="2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5FC167E7-C8C8-44E1-A63A-BBFED3C74BF4}"/>
    <cellStyle name="Percent" xfId="2" builtinId="5"/>
  </cellStyles>
  <dxfs count="0"/>
  <tableStyles count="0" defaultTableStyle="TableStyleMedium2" defaultPivotStyle="PivotStyleLight16"/>
  <colors>
    <mruColors>
      <color rgb="FFFC7928"/>
      <color rgb="FFEE8012"/>
      <color rgb="FF92B327"/>
      <color rgb="FFA4CA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12</xdr:row>
      <xdr:rowOff>38099</xdr:rowOff>
    </xdr:from>
    <xdr:to>
      <xdr:col>18</xdr:col>
      <xdr:colOff>723900</xdr:colOff>
      <xdr:row>17</xdr:row>
      <xdr:rowOff>123825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82BDE66-B2F1-471E-BA70-61492E5E3A1D}"/>
            </a:ext>
          </a:extLst>
        </xdr:cNvPr>
        <xdr:cNvSpPr/>
      </xdr:nvSpPr>
      <xdr:spPr>
        <a:xfrm>
          <a:off x="15335250" y="2219324"/>
          <a:ext cx="704850" cy="9144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19050</xdr:colOff>
      <xdr:row>31</xdr:row>
      <xdr:rowOff>57149</xdr:rowOff>
    </xdr:from>
    <xdr:to>
      <xdr:col>18</xdr:col>
      <xdr:colOff>723900</xdr:colOff>
      <xdr:row>36</xdr:row>
      <xdr:rowOff>142875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8337CF4-7A0B-4C51-AECB-C77D132A8425}"/>
            </a:ext>
          </a:extLst>
        </xdr:cNvPr>
        <xdr:cNvSpPr/>
      </xdr:nvSpPr>
      <xdr:spPr>
        <a:xfrm>
          <a:off x="15335250" y="5581649"/>
          <a:ext cx="704850" cy="9144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238125</xdr:colOff>
      <xdr:row>12</xdr:row>
      <xdr:rowOff>38099</xdr:rowOff>
    </xdr:from>
    <xdr:to>
      <xdr:col>23</xdr:col>
      <xdr:colOff>200025</xdr:colOff>
      <xdr:row>17</xdr:row>
      <xdr:rowOff>123825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B299E66-A506-4D25-ADE9-811D22F0F863}"/>
            </a:ext>
          </a:extLst>
        </xdr:cNvPr>
        <xdr:cNvSpPr/>
      </xdr:nvSpPr>
      <xdr:spPr>
        <a:xfrm>
          <a:off x="18526125" y="2219324"/>
          <a:ext cx="704850" cy="9144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257175</xdr:colOff>
      <xdr:row>31</xdr:row>
      <xdr:rowOff>38099</xdr:rowOff>
    </xdr:from>
    <xdr:to>
      <xdr:col>23</xdr:col>
      <xdr:colOff>219075</xdr:colOff>
      <xdr:row>36</xdr:row>
      <xdr:rowOff>123825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75A4633A-2BF2-4FBF-A70E-0D3B8ED20C81}"/>
            </a:ext>
          </a:extLst>
        </xdr:cNvPr>
        <xdr:cNvSpPr/>
      </xdr:nvSpPr>
      <xdr:spPr>
        <a:xfrm>
          <a:off x="18545175" y="5562599"/>
          <a:ext cx="704850" cy="91440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457200</xdr:colOff>
      <xdr:row>44</xdr:row>
      <xdr:rowOff>1</xdr:rowOff>
    </xdr:from>
    <xdr:to>
      <xdr:col>7</xdr:col>
      <xdr:colOff>152400</xdr:colOff>
      <xdr:row>45</xdr:row>
      <xdr:rowOff>38100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537CF190-2FD4-4A05-8FC8-7C06A947358C}"/>
            </a:ext>
          </a:extLst>
        </xdr:cNvPr>
        <xdr:cNvSpPr/>
      </xdr:nvSpPr>
      <xdr:spPr>
        <a:xfrm>
          <a:off x="5924550" y="8353426"/>
          <a:ext cx="428625" cy="20954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1009650</xdr:colOff>
      <xdr:row>53</xdr:row>
      <xdr:rowOff>152401</xdr:rowOff>
    </xdr:from>
    <xdr:to>
      <xdr:col>9</xdr:col>
      <xdr:colOff>142875</xdr:colOff>
      <xdr:row>55</xdr:row>
      <xdr:rowOff>28575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75673AAF-2BB8-4659-9E85-18E202CBB1C4}"/>
            </a:ext>
          </a:extLst>
        </xdr:cNvPr>
        <xdr:cNvSpPr/>
      </xdr:nvSpPr>
      <xdr:spPr>
        <a:xfrm>
          <a:off x="7419975" y="10839451"/>
          <a:ext cx="428625" cy="20954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A20B6-DAD3-41B0-AD50-DDD37EF9F593}">
  <sheetPr>
    <pageSetUpPr fitToPage="1"/>
  </sheetPr>
  <dimension ref="A1:BK62"/>
  <sheetViews>
    <sheetView tabSelected="1" zoomScaleNormal="100" workbookViewId="0">
      <selection activeCell="I25" sqref="I25"/>
    </sheetView>
  </sheetViews>
  <sheetFormatPr baseColWidth="10" defaultColWidth="9.1640625" defaultRowHeight="13" x14ac:dyDescent="0.15"/>
  <cols>
    <col min="1" max="1" width="20" style="18" customWidth="1"/>
    <col min="2" max="2" width="14.83203125" style="1" bestFit="1" customWidth="1"/>
    <col min="3" max="3" width="12.1640625" style="19" bestFit="1" customWidth="1"/>
    <col min="4" max="4" width="10.5" style="1" customWidth="1"/>
    <col min="5" max="5" width="13.1640625" style="1" customWidth="1"/>
    <col min="6" max="6" width="11.33203125" style="1" customWidth="1"/>
    <col min="7" max="7" width="11" style="1" bestFit="1" customWidth="1"/>
    <col min="8" max="8" width="3.1640625" style="16" customWidth="1"/>
    <col min="9" max="9" width="19.5" style="16" customWidth="1"/>
    <col min="10" max="15" width="13.5" style="16" customWidth="1"/>
    <col min="16" max="16" width="2.5" style="16" customWidth="1"/>
    <col min="17" max="17" width="19.83203125" style="16" customWidth="1"/>
    <col min="18" max="23" width="11.1640625" style="16" customWidth="1"/>
    <col min="24" max="24" width="4.5" style="16" customWidth="1"/>
    <col min="25" max="63" width="9.1640625" style="16"/>
    <col min="64" max="16384" width="9.1640625" style="1"/>
  </cols>
  <sheetData>
    <row r="1" spans="1:63" ht="18" x14ac:dyDescent="0.2">
      <c r="A1" s="102" t="s">
        <v>22</v>
      </c>
      <c r="B1" s="103"/>
      <c r="C1" s="103"/>
      <c r="D1" s="103"/>
      <c r="E1" s="103"/>
      <c r="F1" s="103"/>
      <c r="G1" s="104"/>
      <c r="I1" s="102" t="s">
        <v>22</v>
      </c>
      <c r="J1" s="103"/>
      <c r="K1" s="103"/>
      <c r="L1" s="103"/>
      <c r="M1" s="103"/>
      <c r="N1" s="103"/>
      <c r="O1" s="104"/>
    </row>
    <row r="2" spans="1:63" x14ac:dyDescent="0.15">
      <c r="A2" s="105" t="s">
        <v>24</v>
      </c>
      <c r="B2" s="106"/>
      <c r="C2" s="106"/>
      <c r="D2" s="106"/>
      <c r="E2" s="106"/>
      <c r="F2" s="106"/>
      <c r="G2" s="107"/>
      <c r="I2" s="105" t="s">
        <v>25</v>
      </c>
      <c r="J2" s="106"/>
      <c r="K2" s="106"/>
      <c r="L2" s="106"/>
      <c r="M2" s="106"/>
      <c r="N2" s="106"/>
      <c r="O2" s="107"/>
    </row>
    <row r="3" spans="1:63" x14ac:dyDescent="0.15">
      <c r="A3" s="20"/>
      <c r="B3" s="2"/>
      <c r="C3" s="3"/>
      <c r="D3" s="2"/>
      <c r="E3" s="2"/>
      <c r="F3" s="2"/>
      <c r="G3" s="21"/>
      <c r="I3" s="20"/>
      <c r="J3" s="2"/>
      <c r="K3" s="3"/>
      <c r="L3" s="2"/>
      <c r="M3" s="2"/>
      <c r="N3" s="2"/>
      <c r="O3" s="21"/>
    </row>
    <row r="4" spans="1:63" s="5" customFormat="1" ht="28" x14ac:dyDescent="0.15">
      <c r="A4" s="22" t="s">
        <v>6</v>
      </c>
      <c r="B4" s="4" t="s">
        <v>2</v>
      </c>
      <c r="C4" s="4"/>
      <c r="D4" s="4" t="s">
        <v>7</v>
      </c>
      <c r="E4" s="4" t="s">
        <v>8</v>
      </c>
      <c r="F4" s="4" t="s">
        <v>9</v>
      </c>
      <c r="G4" s="23" t="s">
        <v>10</v>
      </c>
      <c r="H4" s="17"/>
      <c r="I4" s="22" t="s">
        <v>6</v>
      </c>
      <c r="J4" s="4" t="s">
        <v>2</v>
      </c>
      <c r="K4" s="4"/>
      <c r="L4" s="4" t="s">
        <v>7</v>
      </c>
      <c r="M4" s="4" t="s">
        <v>8</v>
      </c>
      <c r="N4" s="4" t="s">
        <v>9</v>
      </c>
      <c r="O4" s="23" t="s">
        <v>10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</row>
    <row r="5" spans="1:63" s="9" customFormat="1" x14ac:dyDescent="0.15">
      <c r="A5" s="24"/>
      <c r="B5" s="6">
        <v>130</v>
      </c>
      <c r="C5" s="7" t="s">
        <v>1</v>
      </c>
      <c r="D5" s="8">
        <f>B5*D6</f>
        <v>130</v>
      </c>
      <c r="E5" s="8">
        <v>100</v>
      </c>
      <c r="F5" s="8">
        <f>F9*F6</f>
        <v>88.4</v>
      </c>
      <c r="G5" s="25">
        <f>G11*G6</f>
        <v>71.5</v>
      </c>
      <c r="H5" s="16"/>
      <c r="I5" s="24"/>
      <c r="J5" s="6">
        <v>70</v>
      </c>
      <c r="K5" s="7" t="s">
        <v>1</v>
      </c>
      <c r="L5" s="8">
        <f>J5*L6</f>
        <v>70</v>
      </c>
      <c r="M5" s="8">
        <f>M7*M6</f>
        <v>56</v>
      </c>
      <c r="N5" s="8">
        <f>N9*N6</f>
        <v>28</v>
      </c>
      <c r="O5" s="25">
        <f>O11*O6</f>
        <v>14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</row>
    <row r="6" spans="1:63" s="13" customFormat="1" x14ac:dyDescent="0.15">
      <c r="A6" s="26"/>
      <c r="B6" s="10"/>
      <c r="C6" s="11" t="s">
        <v>0</v>
      </c>
      <c r="D6" s="12">
        <v>1</v>
      </c>
      <c r="E6" s="100">
        <v>0.76500000000000001</v>
      </c>
      <c r="F6" s="12">
        <v>0.68</v>
      </c>
      <c r="G6" s="27">
        <v>0.55000000000000004</v>
      </c>
      <c r="H6" s="16"/>
      <c r="I6" s="26"/>
      <c r="J6" s="10"/>
      <c r="K6" s="11" t="s">
        <v>0</v>
      </c>
      <c r="L6" s="12">
        <v>1</v>
      </c>
      <c r="M6" s="12">
        <v>0.8</v>
      </c>
      <c r="N6" s="12">
        <v>0.4</v>
      </c>
      <c r="O6" s="27">
        <v>0.2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</row>
    <row r="7" spans="1:63" s="9" customFormat="1" x14ac:dyDescent="0.15">
      <c r="A7" s="24">
        <f>(B7-B5)/B5</f>
        <v>0</v>
      </c>
      <c r="B7" s="6">
        <v>130</v>
      </c>
      <c r="C7" s="7" t="s">
        <v>3</v>
      </c>
      <c r="D7" s="8"/>
      <c r="E7" s="8">
        <f>$B$7*E8</f>
        <v>130</v>
      </c>
      <c r="F7" s="8">
        <f>E5</f>
        <v>100</v>
      </c>
      <c r="G7" s="25">
        <f>F5</f>
        <v>88.4</v>
      </c>
      <c r="H7" s="16"/>
      <c r="I7" s="24">
        <f>(J7-J5)/J5</f>
        <v>0</v>
      </c>
      <c r="J7" s="6">
        <v>70</v>
      </c>
      <c r="K7" s="7" t="s">
        <v>3</v>
      </c>
      <c r="L7" s="8"/>
      <c r="M7" s="8">
        <v>70</v>
      </c>
      <c r="N7" s="8">
        <f>N9*N8</f>
        <v>56</v>
      </c>
      <c r="O7" s="25">
        <f>O11*O8</f>
        <v>28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</row>
    <row r="8" spans="1:63" s="13" customFormat="1" x14ac:dyDescent="0.15">
      <c r="A8" s="26"/>
      <c r="B8" s="10"/>
      <c r="C8" s="11" t="s">
        <v>0</v>
      </c>
      <c r="D8" s="12"/>
      <c r="E8" s="12">
        <f>D6</f>
        <v>1</v>
      </c>
      <c r="F8" s="100">
        <f>E6</f>
        <v>0.76500000000000001</v>
      </c>
      <c r="G8" s="27">
        <f>F6</f>
        <v>0.68</v>
      </c>
      <c r="H8" s="16"/>
      <c r="I8" s="26"/>
      <c r="J8" s="10"/>
      <c r="K8" s="11" t="s">
        <v>0</v>
      </c>
      <c r="L8" s="12"/>
      <c r="M8" s="12">
        <f>L6</f>
        <v>1</v>
      </c>
      <c r="N8" s="12">
        <f>M6</f>
        <v>0.8</v>
      </c>
      <c r="O8" s="27">
        <f>N6</f>
        <v>0.4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</row>
    <row r="9" spans="1:63" s="9" customFormat="1" x14ac:dyDescent="0.15">
      <c r="A9" s="24">
        <f>(B9-B7)/B7</f>
        <v>0</v>
      </c>
      <c r="B9" s="6">
        <v>130</v>
      </c>
      <c r="C9" s="7" t="s">
        <v>4</v>
      </c>
      <c r="D9" s="8"/>
      <c r="E9" s="8"/>
      <c r="F9" s="8">
        <f>$B$9*F10</f>
        <v>130</v>
      </c>
      <c r="G9" s="25">
        <f>E5</f>
        <v>100</v>
      </c>
      <c r="H9" s="16"/>
      <c r="I9" s="24">
        <f>(J9-J7)/J7</f>
        <v>0</v>
      </c>
      <c r="J9" s="6">
        <v>70</v>
      </c>
      <c r="K9" s="7" t="s">
        <v>4</v>
      </c>
      <c r="L9" s="8"/>
      <c r="M9" s="8"/>
      <c r="N9" s="8">
        <v>70</v>
      </c>
      <c r="O9" s="25">
        <f>O11*O10</f>
        <v>56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</row>
    <row r="10" spans="1:63" s="13" customFormat="1" x14ac:dyDescent="0.15">
      <c r="A10" s="26"/>
      <c r="B10" s="10"/>
      <c r="C10" s="11" t="s">
        <v>0</v>
      </c>
      <c r="D10" s="14"/>
      <c r="E10" s="14"/>
      <c r="F10" s="12">
        <f>E8</f>
        <v>1</v>
      </c>
      <c r="G10" s="101">
        <f>F8</f>
        <v>0.76500000000000001</v>
      </c>
      <c r="H10" s="16"/>
      <c r="I10" s="26"/>
      <c r="J10" s="10"/>
      <c r="K10" s="11" t="s">
        <v>0</v>
      </c>
      <c r="L10" s="14"/>
      <c r="M10" s="14"/>
      <c r="N10" s="12">
        <f>M8</f>
        <v>1</v>
      </c>
      <c r="O10" s="27">
        <f>N8</f>
        <v>0.8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</row>
    <row r="11" spans="1:63" s="16" customFormat="1" x14ac:dyDescent="0.15">
      <c r="A11" s="28">
        <f>(B11-B9)/B9</f>
        <v>0</v>
      </c>
      <c r="B11" s="6">
        <v>130</v>
      </c>
      <c r="C11" s="15" t="s">
        <v>5</v>
      </c>
      <c r="D11" s="8"/>
      <c r="E11" s="8"/>
      <c r="F11" s="8"/>
      <c r="G11" s="25">
        <f>$B$11*G12</f>
        <v>130</v>
      </c>
      <c r="I11" s="28">
        <f>(J11-J9)/J9</f>
        <v>0</v>
      </c>
      <c r="J11" s="6">
        <v>70</v>
      </c>
      <c r="K11" s="15" t="s">
        <v>5</v>
      </c>
      <c r="L11" s="8"/>
      <c r="M11" s="8"/>
      <c r="N11" s="8"/>
      <c r="O11" s="25">
        <v>70</v>
      </c>
    </row>
    <row r="12" spans="1:63" s="13" customFormat="1" x14ac:dyDescent="0.15">
      <c r="A12" s="26"/>
      <c r="B12" s="10"/>
      <c r="C12" s="11" t="s">
        <v>0</v>
      </c>
      <c r="D12" s="12"/>
      <c r="E12" s="12"/>
      <c r="F12" s="12"/>
      <c r="G12" s="27">
        <f>F10</f>
        <v>1</v>
      </c>
      <c r="H12" s="16"/>
      <c r="I12" s="26"/>
      <c r="J12" s="10"/>
      <c r="K12" s="11" t="s">
        <v>0</v>
      </c>
      <c r="L12" s="12"/>
      <c r="M12" s="12"/>
      <c r="N12" s="12"/>
      <c r="O12" s="27">
        <f>N10</f>
        <v>1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</row>
    <row r="13" spans="1:63" ht="14" thickBot="1" x14ac:dyDescent="0.2">
      <c r="A13" s="20"/>
      <c r="B13" s="2"/>
      <c r="C13" s="3"/>
      <c r="D13" s="2"/>
      <c r="E13" s="2"/>
      <c r="F13" s="2"/>
      <c r="G13" s="21"/>
      <c r="I13" s="20"/>
      <c r="J13" s="2"/>
      <c r="K13" s="3"/>
      <c r="L13" s="2"/>
      <c r="M13" s="2"/>
      <c r="N13" s="2"/>
      <c r="O13" s="21"/>
    </row>
    <row r="14" spans="1:63" ht="14" x14ac:dyDescent="0.15">
      <c r="A14" s="20" t="s">
        <v>14</v>
      </c>
      <c r="B14" s="2" t="s">
        <v>13</v>
      </c>
      <c r="C14" s="29">
        <f>SUM(D5)</f>
        <v>130</v>
      </c>
      <c r="D14" s="30" t="s">
        <v>12</v>
      </c>
      <c r="E14" s="29">
        <f>SUM(D9)</f>
        <v>0</v>
      </c>
      <c r="F14" s="2" t="s">
        <v>11</v>
      </c>
      <c r="G14" s="31">
        <f>SUM(C14,E14)</f>
        <v>130</v>
      </c>
      <c r="I14" s="20" t="s">
        <v>14</v>
      </c>
      <c r="J14" s="2" t="s">
        <v>13</v>
      </c>
      <c r="K14" s="29">
        <f>L5</f>
        <v>70</v>
      </c>
      <c r="L14" s="30" t="s">
        <v>12</v>
      </c>
      <c r="M14" s="29">
        <f>SUM(L9)</f>
        <v>0</v>
      </c>
      <c r="N14" s="2" t="s">
        <v>11</v>
      </c>
      <c r="O14" s="31">
        <f>SUM(K14,M14)</f>
        <v>70</v>
      </c>
      <c r="Q14" s="37" t="s">
        <v>14</v>
      </c>
      <c r="R14" s="38" t="s">
        <v>13</v>
      </c>
      <c r="S14" s="80">
        <f>K14+C14</f>
        <v>200</v>
      </c>
      <c r="T14" s="39" t="s">
        <v>12</v>
      </c>
      <c r="U14" s="80">
        <f>M14+E14</f>
        <v>0</v>
      </c>
      <c r="V14" s="38" t="s">
        <v>11</v>
      </c>
      <c r="W14" s="84">
        <f>SUM(S14,U14)</f>
        <v>200</v>
      </c>
    </row>
    <row r="15" spans="1:63" ht="14" x14ac:dyDescent="0.15">
      <c r="A15" s="20" t="s">
        <v>15</v>
      </c>
      <c r="B15" s="2" t="s">
        <v>13</v>
      </c>
      <c r="C15" s="29">
        <f>SUM(E5,E7)</f>
        <v>230</v>
      </c>
      <c r="D15" s="30" t="s">
        <v>12</v>
      </c>
      <c r="E15" s="29">
        <f>SUM(E11)</f>
        <v>0</v>
      </c>
      <c r="F15" s="2" t="s">
        <v>11</v>
      </c>
      <c r="G15" s="31">
        <f>SUM(C15,E15)</f>
        <v>230</v>
      </c>
      <c r="I15" s="20" t="s">
        <v>15</v>
      </c>
      <c r="J15" s="2" t="s">
        <v>13</v>
      </c>
      <c r="K15" s="29">
        <f>M7</f>
        <v>70</v>
      </c>
      <c r="L15" s="30" t="s">
        <v>12</v>
      </c>
      <c r="M15" s="29">
        <f>M5</f>
        <v>56</v>
      </c>
      <c r="N15" s="2" t="s">
        <v>11</v>
      </c>
      <c r="O15" s="31">
        <f>SUM(K15,M15)</f>
        <v>126</v>
      </c>
      <c r="Q15" s="20" t="s">
        <v>15</v>
      </c>
      <c r="R15" s="2" t="s">
        <v>13</v>
      </c>
      <c r="S15" s="81">
        <f>K15+C15</f>
        <v>300</v>
      </c>
      <c r="T15" s="30" t="s">
        <v>12</v>
      </c>
      <c r="U15" s="81">
        <f>M15+E15</f>
        <v>56</v>
      </c>
      <c r="V15" s="2" t="s">
        <v>11</v>
      </c>
      <c r="W15" s="85">
        <f>SUM(S15,U15)</f>
        <v>356</v>
      </c>
    </row>
    <row r="16" spans="1:63" ht="14" x14ac:dyDescent="0.15">
      <c r="A16" s="20" t="s">
        <v>16</v>
      </c>
      <c r="B16" s="2" t="s">
        <v>13</v>
      </c>
      <c r="C16" s="29">
        <f>SUM(F9,F7)</f>
        <v>230</v>
      </c>
      <c r="D16" s="30" t="s">
        <v>12</v>
      </c>
      <c r="E16" s="29">
        <f>SUM(F5)</f>
        <v>88.4</v>
      </c>
      <c r="F16" s="2" t="s">
        <v>11</v>
      </c>
      <c r="G16" s="31">
        <f>SUM(C16,E16)</f>
        <v>318.39999999999998</v>
      </c>
      <c r="I16" s="20" t="s">
        <v>16</v>
      </c>
      <c r="J16" s="2" t="s">
        <v>13</v>
      </c>
      <c r="K16" s="29">
        <f>N9</f>
        <v>70</v>
      </c>
      <c r="L16" s="30" t="s">
        <v>12</v>
      </c>
      <c r="M16" s="29">
        <f>N7+N5</f>
        <v>84</v>
      </c>
      <c r="N16" s="2" t="s">
        <v>11</v>
      </c>
      <c r="O16" s="31">
        <f>SUM(K16,M16)</f>
        <v>154</v>
      </c>
      <c r="Q16" s="20" t="s">
        <v>16</v>
      </c>
      <c r="R16" s="2" t="s">
        <v>13</v>
      </c>
      <c r="S16" s="81">
        <f>K16+C16</f>
        <v>300</v>
      </c>
      <c r="T16" s="30" t="s">
        <v>12</v>
      </c>
      <c r="U16" s="81">
        <f>M16+E16</f>
        <v>172.4</v>
      </c>
      <c r="V16" s="2" t="s">
        <v>11</v>
      </c>
      <c r="W16" s="85">
        <f>SUM(S16,U16)</f>
        <v>472.4</v>
      </c>
    </row>
    <row r="17" spans="1:23" ht="15" thickBot="1" x14ac:dyDescent="0.2">
      <c r="A17" s="32" t="s">
        <v>17</v>
      </c>
      <c r="B17" s="33" t="s">
        <v>13</v>
      </c>
      <c r="C17" s="34">
        <f>SUM(G11,G9)</f>
        <v>230</v>
      </c>
      <c r="D17" s="35" t="s">
        <v>12</v>
      </c>
      <c r="E17" s="34">
        <f>SUM(G5,G7)</f>
        <v>159.9</v>
      </c>
      <c r="F17" s="33" t="s">
        <v>11</v>
      </c>
      <c r="G17" s="36">
        <f>SUM(C17,E17)</f>
        <v>389.9</v>
      </c>
      <c r="I17" s="32" t="s">
        <v>17</v>
      </c>
      <c r="J17" s="33" t="s">
        <v>13</v>
      </c>
      <c r="K17" s="34">
        <f>O11</f>
        <v>70</v>
      </c>
      <c r="L17" s="35" t="s">
        <v>12</v>
      </c>
      <c r="M17" s="34">
        <f>O9+O7+O5</f>
        <v>98</v>
      </c>
      <c r="N17" s="33" t="s">
        <v>11</v>
      </c>
      <c r="O17" s="36">
        <f>SUM(K17,M17)</f>
        <v>168</v>
      </c>
      <c r="Q17" s="32" t="s">
        <v>45</v>
      </c>
      <c r="R17" s="33" t="s">
        <v>13</v>
      </c>
      <c r="S17" s="82">
        <f>K17+C17</f>
        <v>300</v>
      </c>
      <c r="T17" s="35" t="s">
        <v>12</v>
      </c>
      <c r="U17" s="83">
        <f>M17+E17</f>
        <v>257.89999999999998</v>
      </c>
      <c r="V17" s="33" t="s">
        <v>11</v>
      </c>
      <c r="W17" s="86">
        <f>SUM(S17,U17)</f>
        <v>557.9</v>
      </c>
    </row>
    <row r="18" spans="1:23" x14ac:dyDescent="0.15">
      <c r="I18" s="18"/>
      <c r="J18" s="1"/>
      <c r="K18" s="19"/>
      <c r="L18" s="1"/>
      <c r="M18" s="1"/>
      <c r="N18" s="1"/>
      <c r="O18" s="1"/>
    </row>
    <row r="19" spans="1:23" ht="14" thickBot="1" x14ac:dyDescent="0.2">
      <c r="I19" s="18"/>
      <c r="J19" s="1"/>
      <c r="K19" s="19"/>
      <c r="L19" s="1"/>
      <c r="M19" s="1"/>
      <c r="N19" s="1"/>
      <c r="O19" s="1"/>
      <c r="S19" s="16" t="s">
        <v>49</v>
      </c>
    </row>
    <row r="20" spans="1:23" ht="18" x14ac:dyDescent="0.2">
      <c r="A20" s="102" t="s">
        <v>23</v>
      </c>
      <c r="B20" s="103"/>
      <c r="C20" s="103"/>
      <c r="D20" s="103"/>
      <c r="E20" s="103"/>
      <c r="F20" s="103"/>
      <c r="G20" s="104"/>
      <c r="I20" s="102" t="s">
        <v>23</v>
      </c>
      <c r="J20" s="103"/>
      <c r="K20" s="103"/>
      <c r="L20" s="103"/>
      <c r="M20" s="103"/>
      <c r="N20" s="103"/>
      <c r="O20" s="104"/>
      <c r="S20" s="1"/>
    </row>
    <row r="21" spans="1:23" x14ac:dyDescent="0.15">
      <c r="A21" s="105" t="s">
        <v>24</v>
      </c>
      <c r="B21" s="106"/>
      <c r="C21" s="106"/>
      <c r="D21" s="106"/>
      <c r="E21" s="106"/>
      <c r="F21" s="106"/>
      <c r="G21" s="107"/>
      <c r="I21" s="105" t="s">
        <v>25</v>
      </c>
      <c r="J21" s="106"/>
      <c r="K21" s="106"/>
      <c r="L21" s="106"/>
      <c r="M21" s="106"/>
      <c r="N21" s="106"/>
      <c r="O21" s="107"/>
    </row>
    <row r="22" spans="1:23" x14ac:dyDescent="0.15">
      <c r="A22" s="20"/>
      <c r="B22" s="2"/>
      <c r="C22" s="3"/>
      <c r="D22" s="2"/>
      <c r="E22" s="2"/>
      <c r="F22" s="2"/>
      <c r="G22" s="21"/>
      <c r="I22" s="20"/>
      <c r="J22" s="2"/>
      <c r="K22" s="3"/>
      <c r="L22" s="2"/>
      <c r="M22" s="2"/>
      <c r="N22" s="2"/>
      <c r="O22" s="21"/>
    </row>
    <row r="23" spans="1:23" ht="28" x14ac:dyDescent="0.15">
      <c r="A23" s="22" t="s">
        <v>6</v>
      </c>
      <c r="B23" s="4" t="s">
        <v>2</v>
      </c>
      <c r="C23" s="4"/>
      <c r="D23" s="4" t="s">
        <v>7</v>
      </c>
      <c r="E23" s="4" t="s">
        <v>8</v>
      </c>
      <c r="F23" s="4" t="s">
        <v>9</v>
      </c>
      <c r="G23" s="23" t="s">
        <v>10</v>
      </c>
      <c r="I23" s="22" t="s">
        <v>6</v>
      </c>
      <c r="J23" s="4" t="s">
        <v>2</v>
      </c>
      <c r="K23" s="4"/>
      <c r="L23" s="4" t="s">
        <v>7</v>
      </c>
      <c r="M23" s="4" t="s">
        <v>8</v>
      </c>
      <c r="N23" s="4" t="s">
        <v>9</v>
      </c>
      <c r="O23" s="23" t="s">
        <v>10</v>
      </c>
    </row>
    <row r="24" spans="1:23" x14ac:dyDescent="0.15">
      <c r="A24" s="24"/>
      <c r="B24" s="6">
        <v>15</v>
      </c>
      <c r="C24" s="7" t="s">
        <v>1</v>
      </c>
      <c r="D24" s="8">
        <f>B24*D25</f>
        <v>15</v>
      </c>
      <c r="E24" s="8">
        <f>E26*E25</f>
        <v>11.475</v>
      </c>
      <c r="F24" s="8">
        <f>F28*F25</f>
        <v>10.200000000000001</v>
      </c>
      <c r="G24" s="25">
        <f>G30*G25</f>
        <v>8.25</v>
      </c>
      <c r="I24" s="24"/>
      <c r="J24" s="6">
        <v>5</v>
      </c>
      <c r="K24" s="7" t="s">
        <v>1</v>
      </c>
      <c r="L24" s="8">
        <v>5</v>
      </c>
      <c r="M24" s="8">
        <f>M26*M25</f>
        <v>4</v>
      </c>
      <c r="N24" s="8">
        <f>N28*N25</f>
        <v>2</v>
      </c>
      <c r="O24" s="25">
        <f>O30*O25</f>
        <v>1</v>
      </c>
    </row>
    <row r="25" spans="1:23" x14ac:dyDescent="0.15">
      <c r="A25" s="26"/>
      <c r="B25" s="10"/>
      <c r="C25" s="11" t="s">
        <v>0</v>
      </c>
      <c r="D25" s="12">
        <v>1</v>
      </c>
      <c r="E25" s="100">
        <v>0.76500000000000001</v>
      </c>
      <c r="F25" s="12">
        <v>0.68</v>
      </c>
      <c r="G25" s="27">
        <v>0.55000000000000004</v>
      </c>
      <c r="I25" s="26"/>
      <c r="J25" s="10"/>
      <c r="K25" s="11" t="s">
        <v>0</v>
      </c>
      <c r="L25" s="12">
        <v>1</v>
      </c>
      <c r="M25" s="12">
        <v>0.8</v>
      </c>
      <c r="N25" s="12">
        <v>0.4</v>
      </c>
      <c r="O25" s="27">
        <v>0.2</v>
      </c>
    </row>
    <row r="26" spans="1:23" x14ac:dyDescent="0.15">
      <c r="A26" s="24">
        <f>(B26-B24)/B24</f>
        <v>0</v>
      </c>
      <c r="B26" s="6">
        <v>15</v>
      </c>
      <c r="C26" s="7" t="s">
        <v>3</v>
      </c>
      <c r="D26" s="8"/>
      <c r="E26" s="8">
        <v>15</v>
      </c>
      <c r="F26" s="8">
        <f>F28*F27</f>
        <v>11.475</v>
      </c>
      <c r="G26" s="25">
        <f>G30*G27</f>
        <v>10.200000000000001</v>
      </c>
      <c r="I26" s="24">
        <f>(J26-J24)/J24</f>
        <v>0</v>
      </c>
      <c r="J26" s="6">
        <v>5</v>
      </c>
      <c r="K26" s="7" t="s">
        <v>3</v>
      </c>
      <c r="L26" s="8"/>
      <c r="M26" s="8">
        <v>5</v>
      </c>
      <c r="N26" s="8">
        <f>N28*N27</f>
        <v>4</v>
      </c>
      <c r="O26" s="25">
        <f>O30*O27</f>
        <v>2</v>
      </c>
    </row>
    <row r="27" spans="1:23" x14ac:dyDescent="0.15">
      <c r="A27" s="26"/>
      <c r="B27" s="10"/>
      <c r="C27" s="11" t="s">
        <v>0</v>
      </c>
      <c r="D27" s="12"/>
      <c r="E27" s="12">
        <f>D25</f>
        <v>1</v>
      </c>
      <c r="F27" s="100">
        <f>E25</f>
        <v>0.76500000000000001</v>
      </c>
      <c r="G27" s="27">
        <f>F25</f>
        <v>0.68</v>
      </c>
      <c r="I27" s="26"/>
      <c r="J27" s="10"/>
      <c r="K27" s="11" t="s">
        <v>0</v>
      </c>
      <c r="L27" s="12"/>
      <c r="M27" s="12">
        <f>L25</f>
        <v>1</v>
      </c>
      <c r="N27" s="12">
        <f>M25</f>
        <v>0.8</v>
      </c>
      <c r="O27" s="27">
        <f>N25</f>
        <v>0.4</v>
      </c>
    </row>
    <row r="28" spans="1:23" x14ac:dyDescent="0.15">
      <c r="A28" s="24">
        <f>(B28-B26)/B26</f>
        <v>0</v>
      </c>
      <c r="B28" s="6">
        <v>15</v>
      </c>
      <c r="C28" s="7" t="s">
        <v>4</v>
      </c>
      <c r="D28" s="8"/>
      <c r="E28" s="8"/>
      <c r="F28" s="8">
        <v>15</v>
      </c>
      <c r="G28" s="25">
        <f>G30*G29</f>
        <v>11.475</v>
      </c>
      <c r="I28" s="24">
        <f>(J28-J26)/J26</f>
        <v>0</v>
      </c>
      <c r="J28" s="6">
        <v>5</v>
      </c>
      <c r="K28" s="7" t="s">
        <v>4</v>
      </c>
      <c r="L28" s="8"/>
      <c r="M28" s="8"/>
      <c r="N28" s="8">
        <v>5</v>
      </c>
      <c r="O28" s="25">
        <f>O30*O29</f>
        <v>4</v>
      </c>
    </row>
    <row r="29" spans="1:23" x14ac:dyDescent="0.15">
      <c r="A29" s="26"/>
      <c r="B29" s="10"/>
      <c r="C29" s="11" t="s">
        <v>0</v>
      </c>
      <c r="D29" s="14"/>
      <c r="E29" s="14"/>
      <c r="F29" s="12">
        <f>E27</f>
        <v>1</v>
      </c>
      <c r="G29" s="101">
        <f>F27</f>
        <v>0.76500000000000001</v>
      </c>
      <c r="I29" s="26"/>
      <c r="J29" s="10"/>
      <c r="K29" s="11" t="s">
        <v>0</v>
      </c>
      <c r="L29" s="14"/>
      <c r="M29" s="14"/>
      <c r="N29" s="12">
        <f>M27</f>
        <v>1</v>
      </c>
      <c r="O29" s="27">
        <f>N27</f>
        <v>0.8</v>
      </c>
    </row>
    <row r="30" spans="1:23" x14ac:dyDescent="0.15">
      <c r="A30" s="28">
        <f>(B30-B28)/B28</f>
        <v>0</v>
      </c>
      <c r="B30" s="6">
        <v>15</v>
      </c>
      <c r="C30" s="15" t="s">
        <v>5</v>
      </c>
      <c r="D30" s="8"/>
      <c r="E30" s="8"/>
      <c r="F30" s="8"/>
      <c r="G30" s="25">
        <v>15</v>
      </c>
      <c r="I30" s="28">
        <f>(J30-J28)/J28</f>
        <v>0</v>
      </c>
      <c r="J30" s="6">
        <v>5</v>
      </c>
      <c r="K30" s="15" t="s">
        <v>5</v>
      </c>
      <c r="L30" s="8"/>
      <c r="M30" s="8"/>
      <c r="N30" s="8"/>
      <c r="O30" s="25">
        <v>5</v>
      </c>
    </row>
    <row r="31" spans="1:23" x14ac:dyDescent="0.15">
      <c r="A31" s="26"/>
      <c r="B31" s="10"/>
      <c r="C31" s="11" t="s">
        <v>0</v>
      </c>
      <c r="D31" s="12"/>
      <c r="E31" s="12"/>
      <c r="F31" s="12"/>
      <c r="G31" s="27">
        <f>F29</f>
        <v>1</v>
      </c>
      <c r="I31" s="26"/>
      <c r="J31" s="10"/>
      <c r="K31" s="11" t="s">
        <v>0</v>
      </c>
      <c r="L31" s="12"/>
      <c r="M31" s="12"/>
      <c r="N31" s="12"/>
      <c r="O31" s="27">
        <f>N29</f>
        <v>1</v>
      </c>
    </row>
    <row r="32" spans="1:23" ht="14" thickBot="1" x14ac:dyDescent="0.2">
      <c r="A32" s="20"/>
      <c r="B32" s="2"/>
      <c r="C32" s="3"/>
      <c r="D32" s="2"/>
      <c r="E32" s="2"/>
      <c r="F32" s="2"/>
      <c r="G32" s="21"/>
      <c r="I32" s="20"/>
      <c r="J32" s="2"/>
      <c r="K32" s="3"/>
      <c r="L32" s="2"/>
      <c r="M32" s="2"/>
      <c r="N32" s="2"/>
      <c r="O32" s="21"/>
    </row>
    <row r="33" spans="1:63" ht="14" x14ac:dyDescent="0.15">
      <c r="A33" s="20" t="s">
        <v>18</v>
      </c>
      <c r="B33" s="2" t="s">
        <v>13</v>
      </c>
      <c r="C33" s="29">
        <f>SUM(D30)</f>
        <v>0</v>
      </c>
      <c r="D33" s="30" t="s">
        <v>12</v>
      </c>
      <c r="E33" s="29">
        <f>SUM(D24)</f>
        <v>15</v>
      </c>
      <c r="F33" s="2" t="s">
        <v>11</v>
      </c>
      <c r="G33" s="31">
        <f>SUM(C33,E33)</f>
        <v>15</v>
      </c>
      <c r="I33" s="20" t="s">
        <v>18</v>
      </c>
      <c r="J33" s="2" t="s">
        <v>13</v>
      </c>
      <c r="K33" s="29">
        <v>0</v>
      </c>
      <c r="L33" s="30" t="s">
        <v>12</v>
      </c>
      <c r="M33" s="29">
        <f>SUM(L24)</f>
        <v>5</v>
      </c>
      <c r="N33" s="2" t="s">
        <v>11</v>
      </c>
      <c r="O33" s="31">
        <f>SUM(K33,M33)</f>
        <v>5</v>
      </c>
      <c r="Q33" s="37" t="s">
        <v>18</v>
      </c>
      <c r="R33" s="38" t="s">
        <v>13</v>
      </c>
      <c r="S33" s="80">
        <f>K33+C33</f>
        <v>0</v>
      </c>
      <c r="T33" s="39" t="s">
        <v>12</v>
      </c>
      <c r="U33" s="80">
        <f>M33+E33</f>
        <v>20</v>
      </c>
      <c r="V33" s="38" t="s">
        <v>11</v>
      </c>
      <c r="W33" s="84">
        <f>SUM(S33,U33)</f>
        <v>20</v>
      </c>
    </row>
    <row r="34" spans="1:63" ht="14" x14ac:dyDescent="0.15">
      <c r="A34" s="20" t="s">
        <v>19</v>
      </c>
      <c r="B34" s="2" t="s">
        <v>13</v>
      </c>
      <c r="C34" s="29">
        <f>SUM(E30)</f>
        <v>0</v>
      </c>
      <c r="D34" s="30" t="s">
        <v>12</v>
      </c>
      <c r="E34" s="29">
        <f>SUM(E24,E26)</f>
        <v>26.475000000000001</v>
      </c>
      <c r="F34" s="2" t="s">
        <v>11</v>
      </c>
      <c r="G34" s="31">
        <f>SUM(C34,E34)</f>
        <v>26.475000000000001</v>
      </c>
      <c r="I34" s="20" t="s">
        <v>19</v>
      </c>
      <c r="J34" s="2" t="s">
        <v>13</v>
      </c>
      <c r="K34" s="29">
        <v>4</v>
      </c>
      <c r="L34" s="30" t="s">
        <v>12</v>
      </c>
      <c r="M34" s="29">
        <v>5</v>
      </c>
      <c r="N34" s="2" t="s">
        <v>11</v>
      </c>
      <c r="O34" s="31">
        <f>SUM(K34,M34)</f>
        <v>9</v>
      </c>
      <c r="Q34" s="20" t="s">
        <v>19</v>
      </c>
      <c r="R34" s="2" t="s">
        <v>13</v>
      </c>
      <c r="S34" s="81">
        <f>K34+C34</f>
        <v>4</v>
      </c>
      <c r="T34" s="30" t="s">
        <v>12</v>
      </c>
      <c r="U34" s="81">
        <f>M34+E34</f>
        <v>31.475000000000001</v>
      </c>
      <c r="V34" s="2" t="s">
        <v>11</v>
      </c>
      <c r="W34" s="85">
        <f>SUM(S34,U34)</f>
        <v>35.475000000000001</v>
      </c>
    </row>
    <row r="35" spans="1:63" ht="14" x14ac:dyDescent="0.15">
      <c r="A35" s="20" t="s">
        <v>20</v>
      </c>
      <c r="B35" s="2" t="s">
        <v>13</v>
      </c>
      <c r="C35" s="29">
        <f>SUM(F24)</f>
        <v>10.200000000000001</v>
      </c>
      <c r="D35" s="30" t="s">
        <v>12</v>
      </c>
      <c r="E35" s="29">
        <f>SUM(F28,F26)</f>
        <v>26.475000000000001</v>
      </c>
      <c r="F35" s="2" t="s">
        <v>11</v>
      </c>
      <c r="G35" s="31">
        <f>SUM(C35,E35)</f>
        <v>36.675000000000004</v>
      </c>
      <c r="I35" s="20" t="s">
        <v>20</v>
      </c>
      <c r="J35" s="2" t="s">
        <v>13</v>
      </c>
      <c r="K35" s="29">
        <v>6</v>
      </c>
      <c r="L35" s="30" t="s">
        <v>12</v>
      </c>
      <c r="M35" s="29">
        <v>5</v>
      </c>
      <c r="N35" s="2" t="s">
        <v>11</v>
      </c>
      <c r="O35" s="31">
        <f>SUM(K35,M35)</f>
        <v>11</v>
      </c>
      <c r="Q35" s="20" t="s">
        <v>20</v>
      </c>
      <c r="R35" s="2" t="s">
        <v>13</v>
      </c>
      <c r="S35" s="81">
        <f>K35+C35</f>
        <v>16.200000000000003</v>
      </c>
      <c r="T35" s="30" t="s">
        <v>12</v>
      </c>
      <c r="U35" s="81">
        <f>M35+E35</f>
        <v>31.475000000000001</v>
      </c>
      <c r="V35" s="2" t="s">
        <v>11</v>
      </c>
      <c r="W35" s="85">
        <f>SUM(S35,U35)</f>
        <v>47.675000000000004</v>
      </c>
    </row>
    <row r="36" spans="1:63" ht="15" thickBot="1" x14ac:dyDescent="0.2">
      <c r="A36" s="32" t="s">
        <v>21</v>
      </c>
      <c r="B36" s="33" t="s">
        <v>13</v>
      </c>
      <c r="C36" s="34">
        <f>SUM(G24,G26)</f>
        <v>18.450000000000003</v>
      </c>
      <c r="D36" s="35" t="s">
        <v>12</v>
      </c>
      <c r="E36" s="34">
        <f>SUM(G30,G28)</f>
        <v>26.475000000000001</v>
      </c>
      <c r="F36" s="33" t="s">
        <v>11</v>
      </c>
      <c r="G36" s="36">
        <f>SUM(C36,E36)</f>
        <v>44.925000000000004</v>
      </c>
      <c r="I36" s="32" t="s">
        <v>21</v>
      </c>
      <c r="J36" s="33" t="s">
        <v>13</v>
      </c>
      <c r="K36" s="34">
        <v>7</v>
      </c>
      <c r="L36" s="35" t="s">
        <v>12</v>
      </c>
      <c r="M36" s="34">
        <v>5</v>
      </c>
      <c r="N36" s="33" t="s">
        <v>11</v>
      </c>
      <c r="O36" s="36">
        <f>SUM(K36,M36)</f>
        <v>12</v>
      </c>
      <c r="Q36" s="32" t="s">
        <v>46</v>
      </c>
      <c r="R36" s="33" t="s">
        <v>13</v>
      </c>
      <c r="S36" s="82">
        <f>K36+C36</f>
        <v>25.450000000000003</v>
      </c>
      <c r="T36" s="35" t="s">
        <v>12</v>
      </c>
      <c r="U36" s="83">
        <f>M36+E36</f>
        <v>31.475000000000001</v>
      </c>
      <c r="V36" s="33" t="s">
        <v>11</v>
      </c>
      <c r="W36" s="86">
        <f>SUM(S36,U36)</f>
        <v>56.925000000000004</v>
      </c>
    </row>
    <row r="37" spans="1:63" ht="14" thickBot="1" x14ac:dyDescent="0.2">
      <c r="F37" s="50"/>
    </row>
    <row r="38" spans="1:63" ht="15" thickBot="1" x14ac:dyDescent="0.2">
      <c r="A38" s="64" t="s">
        <v>26</v>
      </c>
      <c r="B38" s="65"/>
      <c r="C38" s="66"/>
      <c r="D38" s="66"/>
      <c r="E38" s="54"/>
      <c r="F38" s="54"/>
      <c r="G38" s="54"/>
      <c r="H38" s="54"/>
      <c r="I38" s="58"/>
      <c r="J38" s="67"/>
      <c r="K38" s="68"/>
      <c r="L38" s="68"/>
      <c r="M38" s="59"/>
      <c r="N38" s="59"/>
      <c r="O38" s="59"/>
      <c r="P38" s="59"/>
      <c r="Q38" s="59"/>
      <c r="S38" s="16" t="s">
        <v>44</v>
      </c>
    </row>
    <row r="39" spans="1:63" ht="71" thickBot="1" x14ac:dyDescent="0.2">
      <c r="A39" s="64" t="s">
        <v>27</v>
      </c>
      <c r="B39" s="69" t="s">
        <v>28</v>
      </c>
      <c r="C39" s="69" t="s">
        <v>29</v>
      </c>
      <c r="D39" s="69" t="s">
        <v>30</v>
      </c>
      <c r="E39" s="77" t="s">
        <v>38</v>
      </c>
      <c r="F39" s="77" t="s">
        <v>39</v>
      </c>
      <c r="G39" s="77" t="s">
        <v>50</v>
      </c>
      <c r="H39" s="78"/>
      <c r="I39" s="79" t="s">
        <v>56</v>
      </c>
      <c r="J39" s="68"/>
      <c r="K39" s="68"/>
      <c r="L39" s="68"/>
      <c r="M39" s="59"/>
      <c r="N39" s="59"/>
      <c r="O39" s="59"/>
      <c r="P39" s="59"/>
      <c r="Q39" s="59"/>
    </row>
    <row r="40" spans="1:63" ht="14" x14ac:dyDescent="0.15">
      <c r="A40" s="70" t="s">
        <v>31</v>
      </c>
      <c r="B40" s="71">
        <v>175</v>
      </c>
      <c r="C40" s="71">
        <v>47</v>
      </c>
      <c r="D40" s="71">
        <v>2</v>
      </c>
      <c r="E40" s="46">
        <f t="shared" ref="E40:E45" si="0">(B40+C40)/D40</f>
        <v>111</v>
      </c>
      <c r="F40" s="56" t="s">
        <v>40</v>
      </c>
      <c r="G40" s="63">
        <v>0</v>
      </c>
      <c r="H40" s="48"/>
      <c r="I40" s="49">
        <f t="shared" ref="I40:I45" si="1">(B40+C40)/(D40+G40)</f>
        <v>111</v>
      </c>
      <c r="J40" s="72"/>
      <c r="K40" s="72"/>
      <c r="L40" s="72"/>
      <c r="M40" s="60"/>
      <c r="N40" s="60"/>
      <c r="O40" s="59"/>
      <c r="P40" s="59"/>
      <c r="Q40" s="60"/>
    </row>
    <row r="41" spans="1:63" ht="14" x14ac:dyDescent="0.15">
      <c r="A41" s="73" t="s">
        <v>36</v>
      </c>
      <c r="B41" s="74">
        <v>346</v>
      </c>
      <c r="C41" s="74">
        <v>276</v>
      </c>
      <c r="D41" s="74">
        <v>3</v>
      </c>
      <c r="E41" s="52">
        <f t="shared" si="0"/>
        <v>207.33333333333334</v>
      </c>
      <c r="F41" s="57" t="s">
        <v>41</v>
      </c>
      <c r="G41" s="42">
        <v>1</v>
      </c>
      <c r="H41" s="43"/>
      <c r="I41" s="49">
        <f>(B41+C41)/(D41+G41)</f>
        <v>155.5</v>
      </c>
      <c r="J41" s="72"/>
      <c r="K41" s="72"/>
      <c r="L41" s="72"/>
      <c r="M41" s="60"/>
      <c r="N41" s="61"/>
      <c r="O41" s="59"/>
      <c r="P41" s="59"/>
      <c r="Q41" s="60"/>
    </row>
    <row r="42" spans="1:63" ht="14" x14ac:dyDescent="0.15">
      <c r="A42" s="73" t="s">
        <v>32</v>
      </c>
      <c r="B42" s="74">
        <v>249</v>
      </c>
      <c r="C42" s="74">
        <v>182</v>
      </c>
      <c r="D42" s="74">
        <v>2</v>
      </c>
      <c r="E42" s="52">
        <f t="shared" si="0"/>
        <v>215.5</v>
      </c>
      <c r="F42" s="57" t="s">
        <v>41</v>
      </c>
      <c r="G42" s="42">
        <v>1</v>
      </c>
      <c r="H42" s="43"/>
      <c r="I42" s="49">
        <f t="shared" si="1"/>
        <v>143.66666666666666</v>
      </c>
      <c r="J42" s="72"/>
      <c r="K42" s="72"/>
      <c r="L42" s="72"/>
      <c r="M42" s="60"/>
      <c r="N42" s="61"/>
      <c r="O42" s="59"/>
      <c r="P42" s="59"/>
      <c r="Q42" s="60"/>
    </row>
    <row r="43" spans="1:63" ht="14" x14ac:dyDescent="0.15">
      <c r="A43" s="73" t="s">
        <v>33</v>
      </c>
      <c r="B43" s="74">
        <v>232</v>
      </c>
      <c r="C43" s="74">
        <v>123</v>
      </c>
      <c r="D43" s="74">
        <v>2</v>
      </c>
      <c r="E43" s="98">
        <f t="shared" si="0"/>
        <v>177.5</v>
      </c>
      <c r="F43" s="99" t="s">
        <v>41</v>
      </c>
      <c r="G43" s="43">
        <v>1</v>
      </c>
      <c r="H43" s="43"/>
      <c r="I43" s="49">
        <f t="shared" si="1"/>
        <v>118.33333333333333</v>
      </c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14" x14ac:dyDescent="0.15">
      <c r="A44" s="73" t="s">
        <v>37</v>
      </c>
      <c r="B44" s="74">
        <v>359</v>
      </c>
      <c r="C44" s="74">
        <v>320</v>
      </c>
      <c r="D44" s="74">
        <v>3</v>
      </c>
      <c r="E44" s="52">
        <f t="shared" si="0"/>
        <v>226.33333333333334</v>
      </c>
      <c r="F44" s="57" t="s">
        <v>41</v>
      </c>
      <c r="G44" s="42">
        <v>1</v>
      </c>
      <c r="H44" s="43"/>
      <c r="I44" s="49">
        <f t="shared" si="1"/>
        <v>169.75</v>
      </c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15" thickBot="1" x14ac:dyDescent="0.2">
      <c r="A45" s="75" t="s">
        <v>34</v>
      </c>
      <c r="B45" s="76">
        <v>1361</v>
      </c>
      <c r="C45" s="76">
        <v>948</v>
      </c>
      <c r="D45" s="76">
        <f>SUM(D40:D44)</f>
        <v>12</v>
      </c>
      <c r="E45" s="51">
        <f t="shared" si="0"/>
        <v>192.41666666666666</v>
      </c>
      <c r="F45" s="62" t="s">
        <v>40</v>
      </c>
      <c r="G45" s="44">
        <f>SUM(G40:G44)</f>
        <v>4</v>
      </c>
      <c r="H45" s="45"/>
      <c r="I45" s="53">
        <f t="shared" si="1"/>
        <v>144.3125</v>
      </c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x14ac:dyDescent="0.15"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14" thickBot="1" x14ac:dyDescent="0.2"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s="40" customFormat="1" ht="15" thickBot="1" x14ac:dyDescent="0.2">
      <c r="A48" s="64" t="s">
        <v>26</v>
      </c>
      <c r="B48" s="65"/>
      <c r="C48" s="66"/>
      <c r="D48" s="66"/>
      <c r="E48" s="54"/>
      <c r="F48" s="54"/>
      <c r="G48" s="54"/>
      <c r="H48" s="54"/>
      <c r="I48" s="54"/>
      <c r="J48" s="54"/>
      <c r="K48" s="54"/>
      <c r="L48" s="55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</row>
    <row r="49" spans="1:63" s="40" customFormat="1" ht="71" thickBot="1" x14ac:dyDescent="0.2">
      <c r="A49" s="64" t="s">
        <v>27</v>
      </c>
      <c r="B49" s="69" t="s">
        <v>52</v>
      </c>
      <c r="C49" s="69" t="s">
        <v>53</v>
      </c>
      <c r="D49" s="69" t="s">
        <v>51</v>
      </c>
      <c r="E49" s="77" t="s">
        <v>54</v>
      </c>
      <c r="F49" s="77" t="s">
        <v>55</v>
      </c>
      <c r="G49" s="77" t="s">
        <v>47</v>
      </c>
      <c r="H49" s="77"/>
      <c r="I49" s="77" t="s">
        <v>35</v>
      </c>
      <c r="J49" s="78" t="s">
        <v>48</v>
      </c>
      <c r="K49" s="78" t="s">
        <v>42</v>
      </c>
      <c r="L49" s="79" t="s">
        <v>43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</row>
    <row r="50" spans="1:63" s="40" customFormat="1" x14ac:dyDescent="0.15">
      <c r="A50" s="70" t="s">
        <v>31</v>
      </c>
      <c r="B50" s="71">
        <v>192</v>
      </c>
      <c r="C50" s="71">
        <v>45</v>
      </c>
      <c r="D50" s="71">
        <v>2</v>
      </c>
      <c r="E50" s="87">
        <f t="shared" ref="E50:E55" si="2">B50/D50</f>
        <v>96</v>
      </c>
      <c r="F50" s="87">
        <f t="shared" ref="F50:F55" si="3">C50/D50</f>
        <v>22.5</v>
      </c>
      <c r="G50" s="87">
        <f t="shared" ref="G50:G55" si="4">E50+F50</f>
        <v>118.5</v>
      </c>
      <c r="H50" s="52"/>
      <c r="I50" s="47">
        <v>0</v>
      </c>
      <c r="J50" s="46">
        <f>B50/D50</f>
        <v>96</v>
      </c>
      <c r="K50" s="91">
        <f t="shared" ref="K50:K55" si="5">C50/(D50+I50)</f>
        <v>22.5</v>
      </c>
      <c r="L50" s="49">
        <f>(B50+C50)/D50+I50</f>
        <v>118.5</v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</row>
    <row r="51" spans="1:63" s="40" customFormat="1" x14ac:dyDescent="0.15">
      <c r="A51" s="73" t="s">
        <v>36</v>
      </c>
      <c r="B51" s="74">
        <v>379</v>
      </c>
      <c r="C51" s="74">
        <v>275</v>
      </c>
      <c r="D51" s="74">
        <v>3</v>
      </c>
      <c r="E51" s="88">
        <f t="shared" si="2"/>
        <v>126.33333333333333</v>
      </c>
      <c r="F51" s="89">
        <f t="shared" si="3"/>
        <v>91.666666666666671</v>
      </c>
      <c r="G51" s="89">
        <f t="shared" si="4"/>
        <v>218</v>
      </c>
      <c r="H51" s="89"/>
      <c r="I51" s="42">
        <v>2</v>
      </c>
      <c r="J51" s="95">
        <f>B51/(D51+I51)</f>
        <v>75.8</v>
      </c>
      <c r="K51" s="90">
        <f t="shared" si="5"/>
        <v>55</v>
      </c>
      <c r="L51" s="49">
        <f>J51+K51</f>
        <v>130.80000000000001</v>
      </c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</row>
    <row r="52" spans="1:63" s="40" customFormat="1" x14ac:dyDescent="0.15">
      <c r="A52" s="73" t="s">
        <v>32</v>
      </c>
      <c r="B52" s="74">
        <v>273</v>
      </c>
      <c r="C52" s="74">
        <v>190</v>
      </c>
      <c r="D52" s="74">
        <v>2</v>
      </c>
      <c r="E52" s="89">
        <f t="shared" si="2"/>
        <v>136.5</v>
      </c>
      <c r="F52" s="89">
        <f t="shared" si="3"/>
        <v>95</v>
      </c>
      <c r="G52" s="89">
        <f t="shared" si="4"/>
        <v>231.5</v>
      </c>
      <c r="H52" s="89"/>
      <c r="I52" s="42">
        <v>2</v>
      </c>
      <c r="J52" s="95">
        <f>B52/(D52+I52)</f>
        <v>68.25</v>
      </c>
      <c r="K52" s="90">
        <f t="shared" si="5"/>
        <v>47.5</v>
      </c>
      <c r="L52" s="49">
        <f>J52+K52</f>
        <v>115.75</v>
      </c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63" s="40" customFormat="1" x14ac:dyDescent="0.15">
      <c r="A53" s="73" t="s">
        <v>33</v>
      </c>
      <c r="B53" s="74">
        <v>254</v>
      </c>
      <c r="C53" s="74">
        <v>125</v>
      </c>
      <c r="D53" s="74">
        <v>2</v>
      </c>
      <c r="E53" s="97">
        <f t="shared" si="2"/>
        <v>127</v>
      </c>
      <c r="F53" s="97">
        <f t="shared" si="3"/>
        <v>62.5</v>
      </c>
      <c r="G53" s="97">
        <f t="shared" si="4"/>
        <v>189.5</v>
      </c>
      <c r="H53" s="89"/>
      <c r="I53" s="42">
        <v>1</v>
      </c>
      <c r="J53" s="95">
        <f>B53/(D53+I53)</f>
        <v>84.666666666666671</v>
      </c>
      <c r="K53" s="90">
        <f t="shared" si="5"/>
        <v>41.666666666666664</v>
      </c>
      <c r="L53" s="49">
        <f>J53+K53</f>
        <v>126.33333333333334</v>
      </c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</row>
    <row r="54" spans="1:63" s="40" customFormat="1" x14ac:dyDescent="0.15">
      <c r="A54" s="73" t="s">
        <v>37</v>
      </c>
      <c r="B54" s="74">
        <v>392</v>
      </c>
      <c r="C54" s="74">
        <v>320</v>
      </c>
      <c r="D54" s="74">
        <v>3</v>
      </c>
      <c r="E54" s="89">
        <f t="shared" si="2"/>
        <v>130.66666666666666</v>
      </c>
      <c r="F54" s="89">
        <f t="shared" si="3"/>
        <v>106.66666666666667</v>
      </c>
      <c r="G54" s="89">
        <f t="shared" si="4"/>
        <v>237.33333333333331</v>
      </c>
      <c r="H54" s="89"/>
      <c r="I54" s="42">
        <v>3</v>
      </c>
      <c r="J54" s="95">
        <f>B54/(D54+I54)</f>
        <v>65.333333333333329</v>
      </c>
      <c r="K54" s="90">
        <f t="shared" si="5"/>
        <v>53.333333333333336</v>
      </c>
      <c r="L54" s="49">
        <f>J54+K54</f>
        <v>118.66666666666666</v>
      </c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</row>
    <row r="55" spans="1:63" s="40" customFormat="1" ht="14" thickBot="1" x14ac:dyDescent="0.2">
      <c r="A55" s="75" t="s">
        <v>34</v>
      </c>
      <c r="B55" s="76">
        <v>1490</v>
      </c>
      <c r="C55" s="76">
        <v>955</v>
      </c>
      <c r="D55" s="76">
        <f>SUM(D50:D54)</f>
        <v>12</v>
      </c>
      <c r="E55" s="92">
        <f t="shared" si="2"/>
        <v>124.16666666666667</v>
      </c>
      <c r="F55" s="93">
        <f t="shared" si="3"/>
        <v>79.583333333333329</v>
      </c>
      <c r="G55" s="93">
        <f t="shared" si="4"/>
        <v>203.75</v>
      </c>
      <c r="H55" s="93"/>
      <c r="I55" s="44">
        <f>SUM(I50:I54)</f>
        <v>8</v>
      </c>
      <c r="J55" s="96">
        <f>B55/(D55+I55)</f>
        <v>74.5</v>
      </c>
      <c r="K55" s="94">
        <f t="shared" si="5"/>
        <v>47.75</v>
      </c>
      <c r="L55" s="53">
        <f>J55+K55</f>
        <v>122.25</v>
      </c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</row>
    <row r="56" spans="1:63" x14ac:dyDescent="0.15"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x14ac:dyDescent="0.15"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x14ac:dyDescent="0.15"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x14ac:dyDescent="0.15"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x14ac:dyDescent="0.15"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x14ac:dyDescent="0.15"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x14ac:dyDescent="0.15">
      <c r="BB62" s="1"/>
      <c r="BC62" s="1"/>
      <c r="BD62" s="1"/>
      <c r="BE62" s="1"/>
      <c r="BF62" s="1"/>
      <c r="BG62" s="1"/>
      <c r="BH62" s="1"/>
      <c r="BI62" s="1"/>
      <c r="BJ62" s="1"/>
      <c r="BK62" s="1"/>
    </row>
  </sheetData>
  <mergeCells count="8">
    <mergeCell ref="A1:G1"/>
    <mergeCell ref="A2:G2"/>
    <mergeCell ref="A20:G20"/>
    <mergeCell ref="A21:G21"/>
    <mergeCell ref="I1:O1"/>
    <mergeCell ref="I2:O2"/>
    <mergeCell ref="I20:O20"/>
    <mergeCell ref="I21:O21"/>
  </mergeCells>
  <printOptions horizontalCentered="1"/>
  <pageMargins left="0.25" right="0.25" top="0.75" bottom="0.75" header="0.3" footer="0.3"/>
  <pageSetup paperSize="5" orientation="landscape" r:id="rId1"/>
  <ignoredErrors>
    <ignoredError sqref="F10:G12 G28 N10:P10 O9:P9 N12:P12 N11 P11 O28 F9:G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Undergraduate Int'l Program Rev</vt:lpstr>
      <vt:lpstr>'Undergraduate Int''l Program Rev'!Print_Area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Bucher, Lisa (Budget)</dc:creator>
  <cp:lastModifiedBy>Microsoft Office User</cp:lastModifiedBy>
  <cp:lastPrinted>2019-10-18T14:42:45Z</cp:lastPrinted>
  <dcterms:created xsi:type="dcterms:W3CDTF">2019-09-30T14:27:56Z</dcterms:created>
  <dcterms:modified xsi:type="dcterms:W3CDTF">2019-11-28T02:06:41Z</dcterms:modified>
</cp:coreProperties>
</file>